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12-Enero/22/03-Informe Mensual Transparencia/"/>
    </mc:Choice>
  </mc:AlternateContent>
  <xr:revisionPtr revIDLastSave="1" documentId="13_ncr:1_{9CEEF5E4-63BB-4573-8F94-4AE20FBF3A23}" xr6:coauthVersionLast="47" xr6:coauthVersionMax="47" xr10:uidLastSave="{CD542A99-ACCA-4163-B2EB-1E6B37854D4D}"/>
  <bookViews>
    <workbookView xWindow="35220" yWindow="-108" windowWidth="23256" windowHeight="12720" tabRatio="854" firstSheet="4" activeTab="12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r:id="rId10"/>
    <sheet name="Enero-Octubre" sheetId="34" r:id="rId11"/>
    <sheet name="Enero-Noviembre" sheetId="35" r:id="rId12"/>
    <sheet name="Enero-Diciembre" sheetId="36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D24" i="24"/>
  <c r="G24" i="24" s="1"/>
  <c r="G25" i="24" l="1"/>
  <c r="L25" i="24" s="1"/>
  <c r="B27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6" i="24" s="1"/>
  <c r="E21" i="1"/>
  <c r="E17" i="1"/>
  <c r="E14" i="1"/>
  <c r="E12" i="1"/>
  <c r="I17" i="24"/>
  <c r="I26" i="24" s="1"/>
  <c r="G17" i="24"/>
  <c r="C26" i="24" s="1"/>
  <c r="C27" i="24" s="1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D26" i="24" l="1"/>
  <c r="G26" i="24" s="1"/>
  <c r="L26" i="24" s="1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<sst xmlns="http://schemas.openxmlformats.org/spreadsheetml/2006/main" count="331" uniqueCount="56">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</sst>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Datos!$L$5</c:f>
              <c:numCache>
                <c:formatCode>#,##0</c:formatCode>
                <c:ptCount val="1"/>
                <c:pt idx="0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7122</c:v>
                </c:pt>
                <c:pt idx="1">
                  <c:v>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9-41E7-8607-525EA2343F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9-41E7-8607-525EA2343F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9-41E7-8607-525EA2343F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9-41E7-8607-525EA2343F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09-41E7-8607-525EA2343F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9-41E7-8607-525EA2343F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9-41E7-8607-525EA2343F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9-41E7-8607-525EA2343F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9-41E7-8607-525EA2343F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9-41E7-8607-525EA2343F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09-41E7-8607-525EA2343F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09-41E7-8607-525EA2343F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09-41E7-8607-525EA2343F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09-41E7-8607-525EA2343F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09-41E7-8607-525EA2343F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09-41E7-8607-525EA2343F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09-41E7-8607-525EA2343F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09-41E7-8607-525EA2343F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09-41E7-8607-525EA2343F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8D09-41E7-8607-525EA2343F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9-41E7-8607-525EA2343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09-41E7-8607-525EA2343F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09-41E7-8607-525EA2343F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9-46F1-866B-80E1373E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C-4264-AFE1-AA5D5E151CC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C-4264-AFE1-AA5D5E151CC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C-4264-AFE1-AA5D5E151CC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C-4264-AFE1-AA5D5E151CC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C-4264-AFE1-AA5D5E151CC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C-4264-AFE1-AA5D5E151CC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C-4264-AFE1-AA5D5E151CC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C-4264-AFE1-AA5D5E151CC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5C-4264-AFE1-AA5D5E151CC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5C-4264-AFE1-AA5D5E151CC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5C-4264-AFE1-AA5D5E151CC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5C-4264-AFE1-AA5D5E151CC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5C-4264-AFE1-AA5D5E151CC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5C-4264-AFE1-AA5D5E151CC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5C-4264-AFE1-AA5D5E151CC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5C-4264-AFE1-AA5D5E151CC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5C-4264-AFE1-AA5D5E151CC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5C-4264-AFE1-AA5D5E151CC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5C-4264-AFE1-AA5D5E151CC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C5C-4264-AFE1-AA5D5E151CC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5C-4264-AFE1-AA5D5E151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5C-4264-AFE1-AA5D5E151CC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5C-4264-AFE1-AA5D5E151CC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>
              <a:outerShdw blurRad="50800" dist="50800" dir="5400000" algn="ctr" rotWithShape="0">
                <a:srgbClr val="6698C7"/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6698C7"/>
              </a:solidFill>
              <a:ln>
                <a:noFill/>
              </a:ln>
              <a:effectLst>
                <a:outerShdw blurRad="50800" dist="50800" dir="5400000" algn="ctr" rotWithShape="0">
                  <a:srgbClr val="6698C7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B54A-4258-8A07-E05796FA9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A-4258-8A07-E05796FA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4-45D1-BC93-1EF42FE4384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4-45D1-BC93-1EF42FE4384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4-45D1-BC93-1EF42FE4384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4-45D1-BC93-1EF42FE4384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4-45D1-BC93-1EF42FE4384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4-45D1-BC93-1EF42FE4384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4-45D1-BC93-1EF42FE4384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D4-45D1-BC93-1EF42FE4384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D4-45D1-BC93-1EF42FE4384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D4-45D1-BC93-1EF42FE4384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D4-45D1-BC93-1EF42FE4384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D4-45D1-BC93-1EF42FE4384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D4-45D1-BC93-1EF42FE4384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D4-45D1-BC93-1EF42FE4384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D4-45D1-BC93-1EF42FE4384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D4-45D1-BC93-1EF42FE4384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9D4-45D1-BC93-1EF42FE4384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D4-45D1-BC93-1EF42FE4384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D4-45D1-BC93-1EF42FE4384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9D4-45D1-BC93-1EF42FE4384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D4-45D1-BC93-1EF42FE43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D4-45D1-BC93-1EF42FE4384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D4-45D1-BC93-1EF42FE4384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5-478A-8174-DF523CDA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8AD-83FE-175AE7B45CA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1-48AD-83FE-175AE7B45CA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1-48AD-83FE-175AE7B45CA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1-48AD-83FE-175AE7B45CA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1-48AD-83FE-175AE7B45CA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21-48AD-83FE-175AE7B45CA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1-48AD-83FE-175AE7B45CA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21-48AD-83FE-175AE7B45CA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21-48AD-83FE-175AE7B45CA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21-48AD-83FE-175AE7B45CA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1-48AD-83FE-175AE7B45CA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21-48AD-83FE-175AE7B45CA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21-48AD-83FE-175AE7B45CA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21-48AD-83FE-175AE7B45CA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21-48AD-83FE-175AE7B45CA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021-48AD-83FE-175AE7B45CA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21-48AD-83FE-175AE7B45CA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21-48AD-83FE-175AE7B45CA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21-48AD-83FE-175AE7B45CA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021-48AD-83FE-175AE7B45CA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21-48AD-83FE-175AE7B45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21-48AD-83FE-175AE7B45CA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21-48AD-83FE-175AE7B45CA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33395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A-4FC1-BF91-FD641E95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509-B31F-887A2796C9A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2-4509-B31F-887A2796C9A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2-4509-B31F-887A2796C9A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2-4509-B31F-887A2796C9A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2-4509-B31F-887A2796C9A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32-4509-B31F-887A2796C9A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32-4509-B31F-887A2796C9A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32-4509-B31F-887A2796C9A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32-4509-B31F-887A2796C9A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32-4509-B31F-887A2796C9A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32-4509-B31F-887A2796C9A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32-4509-B31F-887A2796C9A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32-4509-B31F-887A2796C9A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32-4509-B31F-887A2796C9A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32-4509-B31F-887A2796C9A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32-4509-B31F-887A2796C9A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32-4509-B31F-887A2796C9A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32-4509-B31F-887A2796C9A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32-4509-B31F-887A2796C9A5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532-4509-B31F-887A2796C9A5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32-4509-B31F-887A2796C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532-4509-B31F-887A2796C9A5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32-4509-B31F-887A2796C9A5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39697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9-4ED6-BF98-42B7CC34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0-4ED8-A26A-E4F18E8DB88B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0-4ED8-A26A-E4F18E8DB88B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0-4ED8-A26A-E4F18E8DB88B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0-4ED8-A26A-E4F18E8DB88B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0-4ED8-A26A-E4F18E8DB88B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0-4ED8-A26A-E4F18E8DB88B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0-4ED8-A26A-E4F18E8DB88B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00-4ED8-A26A-E4F18E8DB88B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0-4ED8-A26A-E4F18E8DB88B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00-4ED8-A26A-E4F18E8DB88B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00-4ED8-A26A-E4F18E8DB88B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00-4ED8-A26A-E4F18E8DB88B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00-4ED8-A26A-E4F18E8DB88B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00-4ED8-A26A-E4F18E8DB88B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00-4ED8-A26A-E4F18E8DB88B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00-4ED8-A26A-E4F18E8DB88B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00-4ED8-A26A-E4F18E8DB88B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00-4ED8-A26A-E4F18E8DB88B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00-4ED8-A26A-E4F18E8DB88B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500-4ED8-A26A-E4F18E8DB88B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ED8-A26A-E4F18E8DB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00-4ED8-A26A-E4F18E8DB88B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00-4ED8-A26A-E4F18E8DB88B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698C7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74E2-4335-8436-E6DD54F9E73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2-4335-8436-E6DD54F9E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;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42955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2-4335-8436-E6DD54F9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  <c:pt idx="7">
                  <c:v>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2-459B-AC70-CBE85186AE8D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2-459B-AC70-CBE85186AE8D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2-459B-AC70-CBE85186AE8D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2-459B-AC70-CBE85186AE8D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2-459B-AC70-CBE85186AE8D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2-459B-AC70-CBE85186AE8D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2-459B-AC70-CBE85186AE8D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32-459B-AC70-CBE85186AE8D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2-459B-AC70-CBE85186AE8D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2-459B-AC70-CBE85186AE8D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32-459B-AC70-CBE85186AE8D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32-459B-AC70-CBE85186AE8D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32-459B-AC70-CBE85186AE8D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32-459B-AC70-CBE85186AE8D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32-459B-AC70-CBE85186AE8D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32-459B-AC70-CBE85186AE8D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32-459B-AC70-CBE85186AE8D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32-459B-AC70-CBE85186AE8D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32-459B-AC70-CBE85186AE8D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132-459B-AC70-CBE85186AE8D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32-459B-AC70-CBE85186A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132-459B-AC70-CBE85186AE8D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32-459B-AC70-CBE85186AE8D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8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Datos!$L$12</c:f>
              <c:numCache>
                <c:formatCode>#,##0</c:formatCode>
                <c:ptCount val="1"/>
                <c:pt idx="0">
                  <c:v>46892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2-464C-A7D8-F5A4B9A2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  <c:pt idx="7">
                  <c:v>3937</c:v>
                </c:pt>
                <c:pt idx="8">
                  <c:v>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E-4E76-B383-CB855DEC4E39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E-4E76-B383-CB855DEC4E39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E-4E76-B383-CB855DEC4E39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E-4E76-B383-CB855DEC4E39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BE-4E76-B383-CB855DEC4E39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BE-4E76-B383-CB855DEC4E39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BE-4E76-B383-CB855DEC4E39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BE-4E76-B383-CB855DEC4E39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BE-4E76-B383-CB855DEC4E39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BE-4E76-B383-CB855DEC4E39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BE-4E76-B383-CB855DEC4E39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BE-4E76-B383-CB855DEC4E39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BE-4E76-B383-CB855DEC4E39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BE-4E76-B383-CB855DEC4E39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BE-4E76-B383-CB855DEC4E39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3BE-4E76-B383-CB855DEC4E39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BE-4E76-B383-CB855DEC4E39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BE-4E76-B383-CB855DEC4E39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BE-4E76-B383-CB855DEC4E39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3BE-4E76-B383-CB855DEC4E39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E-4E76-B383-CB855DEC4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BE-4E76-B383-CB855DEC4E39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BE-4E76-B383-CB855DEC4E39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48310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9-4A6A-B2B3-EF5AAE7C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  <c:pt idx="7">
                  <c:v>3937</c:v>
                </c:pt>
                <c:pt idx="8">
                  <c:v>1418</c:v>
                </c:pt>
                <c:pt idx="9">
                  <c:v>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8-424E-98F9-0F4BEAE4E9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8-424E-98F9-0F4BEAE4E9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8-424E-98F9-0F4BEAE4E9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8-424E-98F9-0F4BEAE4E9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E8-424E-98F9-0F4BEAE4E9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8-424E-98F9-0F4BEAE4E9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8-424E-98F9-0F4BEAE4E9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E8-424E-98F9-0F4BEAE4E9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E8-424E-98F9-0F4BEAE4E9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E8-424E-98F9-0F4BEAE4E9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E8-424E-98F9-0F4BEAE4E9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E8-424E-98F9-0F4BEAE4E9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E8-424E-98F9-0F4BEAE4E9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E8-424E-98F9-0F4BEAE4E9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E8-424E-98F9-0F4BEAE4E9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E8-424E-98F9-0F4BEAE4E9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E8-424E-98F9-0F4BEAE4E9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8-424E-98F9-0F4BEAE4E9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E8-424E-98F9-0F4BEAE4E9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E8-424E-98F9-0F4BEAE4E9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8-424E-98F9-0F4BEAE4E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E8-424E-98F9-0F4BEAE4E9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E8-424E-98F9-0F4BEAE4E9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54721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E-4AC6-9F6A-AFC24235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  <c:pt idx="7">
                  <c:v>3937</c:v>
                </c:pt>
                <c:pt idx="8">
                  <c:v>1418</c:v>
                </c:pt>
                <c:pt idx="9">
                  <c:v>6411</c:v>
                </c:pt>
                <c:pt idx="10">
                  <c:v>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E-4B07-8607-363FE4C71CE8}"/>
            </c:ext>
          </c:extLst>
        </c:ser>
        <c:ser>
          <c:idx val="2"/>
          <c:order val="1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E-4B07-8607-363FE4C71CE8}"/>
            </c:ext>
          </c:extLst>
        </c:ser>
        <c:ser>
          <c:idx val="3"/>
          <c:order val="2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E-4B07-8607-363FE4C71CE8}"/>
            </c:ext>
          </c:extLst>
        </c:ser>
        <c:ser>
          <c:idx val="4"/>
          <c:order val="3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E-4B07-8607-363FE4C71CE8}"/>
            </c:ext>
          </c:extLst>
        </c:ser>
        <c:ser>
          <c:idx val="5"/>
          <c:order val="4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E-4B07-8607-363FE4C71CE8}"/>
            </c:ext>
          </c:extLst>
        </c:ser>
        <c:ser>
          <c:idx val="6"/>
          <c:order val="5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E-4B07-8607-363FE4C71CE8}"/>
            </c:ext>
          </c:extLst>
        </c:ser>
        <c:ser>
          <c:idx val="7"/>
          <c:order val="6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4E-4B07-8607-363FE4C71CE8}"/>
            </c:ext>
          </c:extLst>
        </c:ser>
        <c:ser>
          <c:idx val="8"/>
          <c:order val="7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4E-4B07-8607-363FE4C71CE8}"/>
            </c:ext>
          </c:extLst>
        </c:ser>
        <c:ser>
          <c:idx val="9"/>
          <c:order val="8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4E-4B07-8607-363FE4C71CE8}"/>
            </c:ext>
          </c:extLst>
        </c:ser>
        <c:ser>
          <c:idx val="10"/>
          <c:order val="9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4E-4B07-8607-363FE4C71CE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4E-4B07-8607-363FE4C71CE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4E-4B07-8607-363FE4C71CE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4E-4B07-8607-363FE4C71CE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4E-4B07-8607-363FE4C71CE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4E-4B07-8607-363FE4C71CE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4E-4B07-8607-363FE4C71CE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4E-4B07-8607-363FE4C71CE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E-4B07-8607-363FE4C71CE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804E-4B07-8607-363FE4C71CE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E-4B07-8607-363FE4C71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4E-4B07-8607-363FE4C71CE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4E-4B07-8607-363FE4C71CE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57844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1-4A4F-A95B-946B8F06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0"/>
                <c:tx>
                  <c:strRef>
                    <c:extLst>
                      <c:ext uri="{02D57815-91ED-43cb-92C2-25804820EDAC}">
                        <c15:formulaRef>
                          <c15:sqref>Datos!$B$25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1"/>
                  <c:showVal val="1"/>
                  <c:showCatName val="0"/>
                  <c:showSerName val="1"/>
                  <c:showPercent val="0"/>
                  <c:showBubbleSize val="0"/>
                  <c:separator>; </c:separator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Datos!$C$25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60899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4E-4B07-8607-363FE4C71CE8}"/>
                  </c:ext>
                </c:extLst>
              </c15:ser>
            </c15:filteredBarSeries>
          </c:ext>
        </c:extLst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7122</c:v>
                </c:pt>
                <c:pt idx="1">
                  <c:v>6246</c:v>
                </c:pt>
                <c:pt idx="2">
                  <c:v>6009</c:v>
                </c:pt>
                <c:pt idx="3">
                  <c:v>7611</c:v>
                </c:pt>
                <c:pt idx="4">
                  <c:v>6407</c:v>
                </c:pt>
                <c:pt idx="5">
                  <c:v>6302</c:v>
                </c:pt>
                <c:pt idx="6">
                  <c:v>3258</c:v>
                </c:pt>
                <c:pt idx="7">
                  <c:v>3937</c:v>
                </c:pt>
                <c:pt idx="8">
                  <c:v>1418</c:v>
                </c:pt>
                <c:pt idx="9">
                  <c:v>6411</c:v>
                </c:pt>
                <c:pt idx="10">
                  <c:v>3123</c:v>
                </c:pt>
                <c:pt idx="11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F-4636-924E-E01876B7CD8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F-4636-924E-E01876B7CD8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F-4636-924E-E01876B7CD8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F-4636-924E-E01876B7CD8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F-4636-924E-E01876B7CD8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F-4636-924E-E01876B7CD8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F-4636-924E-E01876B7CD8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F-4636-924E-E01876B7CD8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F-4636-924E-E01876B7CD8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CF-4636-924E-E01876B7CD8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CF-4636-924E-E01876B7CD8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CF-4636-924E-E01876B7CD8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CF-4636-924E-E01876B7CD8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CF-4636-924E-E01876B7CD8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CF-4636-924E-E01876B7CD8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CF-4636-924E-E01876B7CD8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F-4636-924E-E01876B7CD8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6CF-4636-924E-E01876B7CD8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CF-4636-924E-E01876B7CD8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6CF-4636-924E-E01876B7CD8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F-4636-924E-E01876B7C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CF-4636-924E-E01876B7CD8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CF-4636-924E-E01876B7CD8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98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60599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6-426E-B800-66DD0D69E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7C2FFC7-F7DC-48EA-A240-79F87C921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247FB44-FB5A-439F-9645-24F731F61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EA6EC02-3180-43A3-A68E-65ACEEEDE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DA52052-FD0C-4858-B806-25A3163A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33FEB1C-F288-4AF2-B9AC-CD8070D5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0B223F-3851-4A1B-8DED-64C85EFB1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D1EDDD9-5A02-4759-9927-85E01BEF2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730C80-7EA5-4290-B877-49B39273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D16DC-FA42-4504-9F42-F4A58185E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B3E8AA-6F95-44A6-B854-E2183CB1F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515620</xdr:colOff>
      <xdr:row>43</xdr:row>
      <xdr:rowOff>93073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B37A68E-8CAC-4492-918E-63770A680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76"/>
  <sheetViews>
    <sheetView topLeftCell="L6" zoomScaleNormal="100" workbookViewId="0">
      <selection activeCell="O19" sqref="O19"/>
    </sheetView>
  </sheetViews>
  <sheetFormatPr baseColWidth="10" defaultColWidth="11.42578125" defaultRowHeight="15" x14ac:dyDescent="0.25"/>
  <cols>
    <col min="1" max="2" width="11.42578125" style="25"/>
    <col min="3" max="4" width="12.140625" style="25" bestFit="1" customWidth="1"/>
    <col min="5" max="6" width="11.42578125" style="25"/>
    <col min="7" max="16" width="30.42578125" style="25" customWidth="1"/>
    <col min="17" max="16384" width="11.42578125" style="25"/>
  </cols>
  <sheetData>
    <row r="2" spans="2:18" ht="20.25" x14ac:dyDescent="0.3">
      <c r="C2" s="26" t="s">
        <v>0</v>
      </c>
      <c r="D2" s="27">
        <v>2024</v>
      </c>
    </row>
    <row r="3" spans="2:18" x14ac:dyDescent="0.25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60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.75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6838</v>
      </c>
      <c r="H5" s="30">
        <f>$G$25+G5</f>
        <v>1070809</v>
      </c>
      <c r="I5" s="47">
        <v>284</v>
      </c>
      <c r="J5" s="37">
        <f>$I$25+I5</f>
        <v>42574</v>
      </c>
      <c r="K5" s="46">
        <f>G5+I5</f>
        <v>7122</v>
      </c>
      <c r="L5" s="45">
        <f>IF(G5&lt;&gt;"",G5+I5,"")</f>
        <v>7122</v>
      </c>
      <c r="M5" s="48">
        <v>288</v>
      </c>
      <c r="N5" s="37">
        <f>$M$25+M5</f>
        <v>28592</v>
      </c>
      <c r="O5" s="47">
        <v>10</v>
      </c>
      <c r="P5" s="47">
        <v>3</v>
      </c>
    </row>
    <row r="6" spans="2:18" ht="18.75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6036</v>
      </c>
      <c r="H6" s="30">
        <f>H5+G6</f>
        <v>1076845</v>
      </c>
      <c r="I6" s="47">
        <v>210</v>
      </c>
      <c r="J6" s="37">
        <f t="shared" ref="J6:J16" si="0">J5+I6</f>
        <v>42784</v>
      </c>
      <c r="K6" s="46">
        <f>G6+I6</f>
        <v>6246</v>
      </c>
      <c r="L6" s="45">
        <f>IF(G6&lt;&gt;"",L5+G6+I6,"")</f>
        <v>13368</v>
      </c>
      <c r="M6" s="48">
        <v>229</v>
      </c>
      <c r="N6" s="37">
        <f>N5+M6</f>
        <v>28821</v>
      </c>
      <c r="O6" s="47">
        <v>5</v>
      </c>
      <c r="P6" s="47">
        <v>13</v>
      </c>
    </row>
    <row r="7" spans="2:18" ht="18.75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5789</v>
      </c>
      <c r="H7" s="30">
        <f t="shared" ref="H7:H16" si="2">H6+G7</f>
        <v>1082634</v>
      </c>
      <c r="I7" s="47">
        <v>220</v>
      </c>
      <c r="J7" s="37">
        <f t="shared" si="0"/>
        <v>43004</v>
      </c>
      <c r="K7" s="46">
        <f>G7+I7</f>
        <v>6009</v>
      </c>
      <c r="L7" s="45">
        <f t="shared" ref="L7:L16" si="3">IF(G7&lt;&gt;"",L6+G7+I7,"")</f>
        <v>19377</v>
      </c>
      <c r="M7" s="48">
        <v>263</v>
      </c>
      <c r="N7" s="37">
        <f t="shared" ref="N7:N16" si="4">N6+M7</f>
        <v>29084</v>
      </c>
      <c r="O7" s="47">
        <v>7</v>
      </c>
      <c r="P7" s="47">
        <v>6</v>
      </c>
    </row>
    <row r="8" spans="2:18" ht="18.75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7094</v>
      </c>
      <c r="H8" s="30">
        <f t="shared" si="2"/>
        <v>1089728</v>
      </c>
      <c r="I8" s="47">
        <v>517</v>
      </c>
      <c r="J8" s="37">
        <f t="shared" si="0"/>
        <v>43521</v>
      </c>
      <c r="K8" s="46">
        <f>G8+I8</f>
        <v>7611</v>
      </c>
      <c r="L8" s="45">
        <f t="shared" si="3"/>
        <v>26988</v>
      </c>
      <c r="M8" s="48">
        <v>266</v>
      </c>
      <c r="N8" s="37">
        <f t="shared" si="4"/>
        <v>29350</v>
      </c>
      <c r="O8" s="47">
        <v>12</v>
      </c>
      <c r="P8" s="47">
        <v>10</v>
      </c>
    </row>
    <row r="9" spans="2:18" ht="18.75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6170</v>
      </c>
      <c r="H9" s="30">
        <f t="shared" si="2"/>
        <v>1095898</v>
      </c>
      <c r="I9" s="47">
        <v>237</v>
      </c>
      <c r="J9" s="37">
        <f t="shared" si="0"/>
        <v>43758</v>
      </c>
      <c r="K9" s="46">
        <f t="shared" ref="K9:K16" si="5">G9+I9</f>
        <v>6407</v>
      </c>
      <c r="L9" s="45">
        <f t="shared" si="3"/>
        <v>33395</v>
      </c>
      <c r="M9" s="48">
        <v>254</v>
      </c>
      <c r="N9" s="37">
        <f t="shared" si="4"/>
        <v>29604</v>
      </c>
      <c r="O9" s="47">
        <v>19</v>
      </c>
      <c r="P9" s="47">
        <v>33</v>
      </c>
    </row>
    <row r="10" spans="2:18" ht="18.75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>
        <v>6132</v>
      </c>
      <c r="H10" s="30">
        <f t="shared" si="2"/>
        <v>1102030</v>
      </c>
      <c r="I10" s="47">
        <v>170</v>
      </c>
      <c r="J10" s="37">
        <f t="shared" si="0"/>
        <v>43928</v>
      </c>
      <c r="K10" s="46">
        <f t="shared" si="5"/>
        <v>6302</v>
      </c>
      <c r="L10" s="45">
        <f t="shared" si="3"/>
        <v>39697</v>
      </c>
      <c r="M10" s="48">
        <v>253</v>
      </c>
      <c r="N10" s="37">
        <f t="shared" si="4"/>
        <v>29857</v>
      </c>
      <c r="O10" s="47">
        <v>12</v>
      </c>
      <c r="P10" s="47">
        <v>8</v>
      </c>
    </row>
    <row r="11" spans="2:18" ht="18.75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>
        <v>3123</v>
      </c>
      <c r="H11" s="30">
        <f t="shared" si="2"/>
        <v>1105153</v>
      </c>
      <c r="I11" s="47">
        <v>135</v>
      </c>
      <c r="J11" s="37">
        <f t="shared" si="0"/>
        <v>44063</v>
      </c>
      <c r="K11" s="46">
        <f t="shared" si="5"/>
        <v>3258</v>
      </c>
      <c r="L11" s="45">
        <f t="shared" si="3"/>
        <v>42955</v>
      </c>
      <c r="M11" s="48">
        <v>114</v>
      </c>
      <c r="N11" s="37">
        <f t="shared" si="4"/>
        <v>29971</v>
      </c>
      <c r="O11" s="47">
        <v>10</v>
      </c>
      <c r="P11" s="47">
        <v>6</v>
      </c>
    </row>
    <row r="12" spans="2:18" ht="18.75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>
        <v>3690</v>
      </c>
      <c r="H12" s="30">
        <f t="shared" si="2"/>
        <v>1108843</v>
      </c>
      <c r="I12" s="47">
        <v>247</v>
      </c>
      <c r="J12" s="37">
        <f t="shared" si="0"/>
        <v>44310</v>
      </c>
      <c r="K12" s="46">
        <f t="shared" si="5"/>
        <v>3937</v>
      </c>
      <c r="L12" s="45">
        <f t="shared" si="3"/>
        <v>46892</v>
      </c>
      <c r="M12" s="48">
        <v>447</v>
      </c>
      <c r="N12" s="37">
        <f t="shared" si="4"/>
        <v>30418</v>
      </c>
      <c r="O12" s="47">
        <v>12</v>
      </c>
      <c r="P12" s="47">
        <v>13</v>
      </c>
    </row>
    <row r="13" spans="2:18" ht="18.75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>
        <v>1221</v>
      </c>
      <c r="H13" s="30">
        <f t="shared" si="2"/>
        <v>1110064</v>
      </c>
      <c r="I13" s="47">
        <v>197</v>
      </c>
      <c r="J13" s="37">
        <f t="shared" si="0"/>
        <v>44507</v>
      </c>
      <c r="K13" s="46">
        <f t="shared" si="5"/>
        <v>1418</v>
      </c>
      <c r="L13" s="45">
        <f t="shared" si="3"/>
        <v>48310</v>
      </c>
      <c r="M13" s="48">
        <v>186</v>
      </c>
      <c r="N13" s="37">
        <f t="shared" si="4"/>
        <v>30604</v>
      </c>
      <c r="O13" s="47">
        <v>5</v>
      </c>
      <c r="P13" s="47">
        <v>4</v>
      </c>
    </row>
    <row r="14" spans="2:18" ht="18.75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>
        <v>6203</v>
      </c>
      <c r="H14" s="30">
        <f t="shared" si="2"/>
        <v>1116267</v>
      </c>
      <c r="I14" s="47">
        <v>208</v>
      </c>
      <c r="J14" s="37">
        <f t="shared" si="0"/>
        <v>44715</v>
      </c>
      <c r="K14" s="46">
        <f t="shared" si="5"/>
        <v>6411</v>
      </c>
      <c r="L14" s="45">
        <f t="shared" si="3"/>
        <v>54721</v>
      </c>
      <c r="M14" s="48">
        <v>265</v>
      </c>
      <c r="N14" s="37">
        <f t="shared" si="4"/>
        <v>30869</v>
      </c>
      <c r="O14" s="47">
        <v>11</v>
      </c>
      <c r="P14" s="47">
        <v>12</v>
      </c>
    </row>
    <row r="15" spans="2:18" ht="18.75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>
        <v>2985</v>
      </c>
      <c r="H15" s="30">
        <f t="shared" si="2"/>
        <v>1119252</v>
      </c>
      <c r="I15" s="47">
        <v>138</v>
      </c>
      <c r="J15" s="37">
        <f t="shared" si="0"/>
        <v>44853</v>
      </c>
      <c r="K15" s="46">
        <f t="shared" si="5"/>
        <v>3123</v>
      </c>
      <c r="L15" s="45">
        <f t="shared" si="3"/>
        <v>57844</v>
      </c>
      <c r="M15" s="48">
        <v>159</v>
      </c>
      <c r="N15" s="37">
        <f t="shared" si="4"/>
        <v>31028</v>
      </c>
      <c r="O15" s="47">
        <v>7</v>
      </c>
      <c r="P15" s="47">
        <v>12</v>
      </c>
    </row>
    <row r="16" spans="2:18" ht="18.75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>
        <v>2660</v>
      </c>
      <c r="H16" s="30">
        <f t="shared" si="2"/>
        <v>1121912</v>
      </c>
      <c r="I16" s="47">
        <v>95</v>
      </c>
      <c r="J16" s="37">
        <f t="shared" si="0"/>
        <v>44948</v>
      </c>
      <c r="K16" s="46">
        <f t="shared" si="5"/>
        <v>2755</v>
      </c>
      <c r="L16" s="45">
        <f t="shared" si="3"/>
        <v>60599</v>
      </c>
      <c r="M16" s="48">
        <v>120</v>
      </c>
      <c r="N16" s="37">
        <f t="shared" si="4"/>
        <v>31148</v>
      </c>
      <c r="O16" s="47">
        <v>5</v>
      </c>
      <c r="P16" s="47">
        <v>2</v>
      </c>
    </row>
    <row r="17" spans="2:16" ht="18.75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57941</v>
      </c>
      <c r="H17" s="32"/>
      <c r="I17" s="31">
        <f>SUM(I5:I16)</f>
        <v>2658</v>
      </c>
      <c r="J17" s="32"/>
      <c r="K17" s="31">
        <f>SUM(K5:K16)</f>
        <v>60599</v>
      </c>
      <c r="L17" s="40">
        <f>L16</f>
        <v>60599</v>
      </c>
      <c r="M17" s="38">
        <f>SUM(M5:M16)</f>
        <v>2844</v>
      </c>
      <c r="N17" s="32"/>
      <c r="O17" s="31">
        <f>SUM(O5:O16)</f>
        <v>115</v>
      </c>
      <c r="P17" s="31">
        <f>SUM(P5:P16)</f>
        <v>122</v>
      </c>
    </row>
    <row r="18" spans="2:16" ht="18.75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5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.75" x14ac:dyDescent="0.3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.75" x14ac:dyDescent="0.3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.75" x14ac:dyDescent="0.3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.75" x14ac:dyDescent="0.3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.75" x14ac:dyDescent="0.3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f>D24</f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8.75" x14ac:dyDescent="0.3">
      <c r="B25" s="23">
        <v>2023</v>
      </c>
      <c r="C25" s="20">
        <v>60899</v>
      </c>
      <c r="D25" s="49">
        <v>1063971</v>
      </c>
      <c r="F25" s="26">
        <v>2023</v>
      </c>
      <c r="G25" s="50">
        <f>D25</f>
        <v>1063971</v>
      </c>
      <c r="H25" s="23">
        <v>2023</v>
      </c>
      <c r="I25" s="50">
        <v>42290</v>
      </c>
      <c r="K25" s="23">
        <v>2023</v>
      </c>
      <c r="L25" s="33">
        <f t="shared" ref="L25:L26" si="6">G25+I25</f>
        <v>1106261</v>
      </c>
      <c r="M25" s="50">
        <v>28304</v>
      </c>
    </row>
    <row r="26" spans="2:16" ht="18.75" x14ac:dyDescent="0.3">
      <c r="B26" s="23">
        <v>2024</v>
      </c>
      <c r="C26" s="20">
        <f>G17</f>
        <v>57941</v>
      </c>
      <c r="D26" s="20">
        <f>D25+C26</f>
        <v>1121912</v>
      </c>
      <c r="F26" s="26">
        <v>2024</v>
      </c>
      <c r="G26" s="21">
        <f>D26</f>
        <v>1121912</v>
      </c>
      <c r="H26" s="23">
        <v>2024</v>
      </c>
      <c r="I26" s="21">
        <f>I25+$I$17</f>
        <v>44948</v>
      </c>
      <c r="K26" s="23">
        <v>2024</v>
      </c>
      <c r="L26" s="33">
        <f t="shared" si="6"/>
        <v>1166860</v>
      </c>
      <c r="M26" s="21">
        <f>M25+$M$17</f>
        <v>31148</v>
      </c>
    </row>
    <row r="27" spans="2:16" ht="18.75" x14ac:dyDescent="0.25">
      <c r="B27" s="23" t="str">
        <f>B5&amp;"-"&amp;B26</f>
        <v>2003-2024</v>
      </c>
      <c r="C27" s="20">
        <f>SUM(C5:C26)</f>
        <v>1158452</v>
      </c>
    </row>
    <row r="1048576" spans="11:11" ht="18.75" x14ac:dyDescent="0.25">
      <c r="K1048576" s="43"/>
    </row>
  </sheetData>
  <sheetProtection algorithmName="SHA-512" hashValue="cxxTUjsvq1yIH1qxinAiH54oq4r+SF+daluIS5ocF71HuAibdGwpzxWCQPc9vIOiix19lnhHngt7odNL/+Q+HQ==" saltValue="RZL47PrqxWBJhlnlOV6Cl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9" workbookViewId="0">
      <selection activeCell="N12" sqref="N12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Datos!$F$5&amp;", "&amp;Datos!$D$2</f>
        <v>Enero,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Datos!$F$5&amp;", "&amp;Datos!$D$2</f>
        <v>Enero, 2024</v>
      </c>
      <c r="E7" s="12"/>
      <c r="G7" s="11"/>
      <c r="I7" s="10" t="str">
        <f>"Acumulado Junio 2003 a "&amp;Datos!$F$5&amp;" "&amp;Datos!$D$2</f>
        <v>Acumulado Junio 2003 a Enero 2024</v>
      </c>
    </row>
    <row r="8" spans="1:14" x14ac:dyDescent="0.2">
      <c r="E8" s="12" t="s">
        <v>45</v>
      </c>
      <c r="G8" s="5"/>
    </row>
    <row r="9" spans="1:14" x14ac:dyDescent="0.2">
      <c r="A9" s="5" t="s">
        <v>46</v>
      </c>
      <c r="B9" s="5"/>
      <c r="C9" s="5"/>
      <c r="E9" s="8">
        <f>IF(E12&gt;0,E12+E14,"")</f>
        <v>7122</v>
      </c>
      <c r="F9" s="5"/>
      <c r="G9" s="8"/>
      <c r="I9" s="9" t="s">
        <v>47</v>
      </c>
      <c r="J9" s="5"/>
      <c r="K9" s="5"/>
      <c r="N9" s="8">
        <f>IF(N12&gt;0,N12+N14,"")</f>
        <v>1113383</v>
      </c>
    </row>
    <row r="10" spans="1:14" x14ac:dyDescent="0.2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Datos!$G$5</f>
        <v>6838</v>
      </c>
      <c r="F12" s="5"/>
      <c r="G12" s="7"/>
      <c r="I12" s="5" t="s">
        <v>7</v>
      </c>
      <c r="J12" s="5"/>
      <c r="K12" s="5"/>
      <c r="N12" s="7">
        <f>Datos!$H$5</f>
        <v>1070809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Datos!$I$5</f>
        <v>284</v>
      </c>
      <c r="F14" s="5"/>
      <c r="G14" s="7"/>
      <c r="I14" s="5" t="s">
        <v>9</v>
      </c>
      <c r="J14" s="5"/>
      <c r="K14" s="5"/>
      <c r="N14" s="7">
        <f>Datos!$J$5</f>
        <v>42574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Datos!$M$5</f>
        <v>288</v>
      </c>
      <c r="F17" s="5"/>
      <c r="G17" s="7"/>
      <c r="I17" s="5" t="s">
        <v>51</v>
      </c>
      <c r="J17" s="5"/>
      <c r="K17" s="5"/>
      <c r="N17" s="7">
        <f>Datos!$N$5</f>
        <v>28592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15</v>
      </c>
      <c r="B21" s="5"/>
      <c r="C21" s="5"/>
      <c r="D21" s="5"/>
      <c r="E21" s="7">
        <f>Datos!$O$5</f>
        <v>10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16</v>
      </c>
      <c r="B25" s="5"/>
      <c r="C25" s="5"/>
      <c r="D25" s="5"/>
      <c r="E25" s="7">
        <f>Datos!$P$5</f>
        <v>3</v>
      </c>
      <c r="G25" s="5"/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4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eXUQCydUEBSVV4ed1GroSJ1hXQqq5GyrLmsJFILIZYZRMoYJSCzONf6enDKKuXS7uTSiKIEdCtzvln92v9GktA==" saltValue="AymsU9/A/zIzAXEEBE/gFw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workbookViewId="0">
      <selection activeCell="N12" sqref="N12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Datos!$F$6&amp;", "&amp;Datos!$D$2</f>
        <v>Febrero,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Datos!$F$6&amp;", "&amp;Datos!$D$2</f>
        <v>Febrero, 2024</v>
      </c>
      <c r="E7" s="12"/>
      <c r="I7" s="10" t="str">
        <f>"Acumulado Junio 2003 a "&amp;Datos!$F$6&amp;" "&amp;Datos!$D$2</f>
        <v>Acumulado Junio 2003 a Febrero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6246</v>
      </c>
      <c r="F9" s="5"/>
      <c r="G9" s="8">
        <f>Datos!K5+Datos!K6</f>
        <v>13368</v>
      </c>
      <c r="I9" s="9" t="s">
        <v>47</v>
      </c>
      <c r="J9" s="5"/>
      <c r="K9" s="5"/>
      <c r="N9" s="8">
        <f>IF(N12&gt;0,N12+N14,"")</f>
        <v>1119629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Datos!$G$6</f>
        <v>6036</v>
      </c>
      <c r="F12" s="5"/>
      <c r="G12" s="7">
        <f>Datos!G5+Datos!G6</f>
        <v>12874</v>
      </c>
      <c r="I12" s="5" t="s">
        <v>7</v>
      </c>
      <c r="J12" s="5"/>
      <c r="K12" s="5"/>
      <c r="N12" s="7">
        <f>Datos!$H$6</f>
        <v>1076845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Datos!$I$6</f>
        <v>210</v>
      </c>
      <c r="F14" s="7"/>
      <c r="G14" s="7">
        <f>Datos!I5+Datos!I6</f>
        <v>494</v>
      </c>
      <c r="I14" s="5" t="s">
        <v>9</v>
      </c>
      <c r="J14" s="5"/>
      <c r="K14" s="5"/>
      <c r="N14" s="7">
        <f>Datos!$J$6</f>
        <v>42784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Datos!$M$6</f>
        <v>229</v>
      </c>
      <c r="F17" s="5"/>
      <c r="G17" s="7">
        <f>Datos!M5+Datos!M6</f>
        <v>517</v>
      </c>
      <c r="I17" s="5" t="s">
        <v>51</v>
      </c>
      <c r="J17" s="5"/>
      <c r="K17" s="5"/>
      <c r="N17" s="7">
        <f>Datos!$N$6</f>
        <v>28821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Datos!$O$6</f>
        <v>5</v>
      </c>
      <c r="F21" s="5"/>
      <c r="G21" s="7">
        <f>Datos!O5+Datos!O6</f>
        <v>15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Datos!$P$6</f>
        <v>13</v>
      </c>
      <c r="G25" s="7">
        <f>Datos!P5+Datos!P6</f>
        <v>16</v>
      </c>
    </row>
    <row r="26" spans="1:15" ht="4.5" customHeight="1" x14ac:dyDescent="0.2">
      <c r="A26" s="5"/>
      <c r="B26" s="5"/>
      <c r="C26" s="5"/>
      <c r="D26" s="5"/>
      <c r="E26" s="7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GGA392cbXIyemwCoiWBfKYV1v3CQrmZW2QL1/WTb9SZc36xXXSh3fZ6IC4PnVwigvVjKuexd4Ucftu3gOlKbUg==" saltValue="pKK4yTsxYUN4htT/IzGtn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8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Datos!$F$7&amp;", "&amp;Datos!$D$2</f>
        <v>Marzo,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Datos!$F$7&amp;", "&amp;Datos!$D$2</f>
        <v>Marzo, 2024</v>
      </c>
      <c r="E7" s="12"/>
      <c r="G7" s="11"/>
      <c r="I7" s="10" t="str">
        <f>"Acumulado Junio 2003 a "&amp;Datos!$F$7&amp;" "&amp;Datos!$D$2</f>
        <v>Acumulado Junio 2003 a Marzo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6009</v>
      </c>
      <c r="F9" s="5"/>
      <c r="G9" s="8">
        <f>Datos!K5+Datos!K6+Datos!K7</f>
        <v>19377</v>
      </c>
      <c r="I9" s="9" t="s">
        <v>47</v>
      </c>
      <c r="J9" s="5"/>
      <c r="K9" s="5"/>
      <c r="N9" s="8">
        <f>IF(N12&gt;0,N12+N14,"")</f>
        <v>1125638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Datos!$G$7</f>
        <v>5789</v>
      </c>
      <c r="F12" s="5"/>
      <c r="G12" s="7">
        <f>Datos!G5+Datos!G6+Datos!G7</f>
        <v>18663</v>
      </c>
      <c r="I12" s="5" t="s">
        <v>7</v>
      </c>
      <c r="J12" s="5"/>
      <c r="K12" s="5"/>
      <c r="N12" s="7">
        <f>Datos!$H$7</f>
        <v>1082634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Datos!$I$7</f>
        <v>220</v>
      </c>
      <c r="F14" s="5"/>
      <c r="G14" s="7">
        <f>Datos!I5+Datos!I6+Datos!I7</f>
        <v>714</v>
      </c>
      <c r="I14" s="5" t="s">
        <v>9</v>
      </c>
      <c r="J14" s="5"/>
      <c r="K14" s="5"/>
      <c r="N14" s="7">
        <f>Datos!$J$7</f>
        <v>43004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Datos!$M$7</f>
        <v>263</v>
      </c>
      <c r="F17" s="5"/>
      <c r="G17" s="7">
        <f>Datos!M5+Datos!M6+Datos!M7</f>
        <v>780</v>
      </c>
      <c r="I17" s="5" t="s">
        <v>51</v>
      </c>
      <c r="J17" s="5"/>
      <c r="K17" s="5"/>
      <c r="N17" s="7">
        <f>Datos!$N$7</f>
        <v>29084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Datos!$O$7</f>
        <v>7</v>
      </c>
      <c r="F21" s="5"/>
      <c r="G21" s="7">
        <f>Datos!O5+Datos!O6+Datos!O7</f>
        <v>22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Datos!$P$7</f>
        <v>6</v>
      </c>
      <c r="G25" s="7">
        <f>Datos!P5+Datos!P6+Datos!P7</f>
        <v>22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B5iMEm3mg0UlwtMs3anN6541Q1jKtlFLyUM+Y8fmwYPpUzY+W61UZKVS1tYdhJLA6aoB8n6R2jhUUw1+D2QRVA==" saltValue="uVnBwbKlQVwHaCJkVEybA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topLeftCell="A11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Datos!$F$8&amp;", "&amp;Datos!$D$2</f>
        <v>Abril,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Datos!$F$8&amp;", "&amp;Datos!$D$2</f>
        <v>Abril, 2024</v>
      </c>
      <c r="E7" s="12"/>
      <c r="G7" s="11"/>
      <c r="I7" s="10" t="str">
        <f>"Acumulado Junio 2003 a "&amp;Datos!$F$8&amp;" "&amp;Datos!$D$2</f>
        <v>Acumulado Junio 2003 a Abril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7611</v>
      </c>
      <c r="F9" s="5"/>
      <c r="G9" s="8">
        <f>Datos!K5+Datos!K6+Datos!K7+Datos!K8</f>
        <v>26988</v>
      </c>
      <c r="I9" s="9" t="s">
        <v>47</v>
      </c>
      <c r="J9" s="5"/>
      <c r="K9" s="5"/>
      <c r="N9" s="8">
        <f>IF(N12&gt;0,N12+N14,"")</f>
        <v>1133249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Datos!$G$8</f>
        <v>7094</v>
      </c>
      <c r="F12" s="5"/>
      <c r="G12" s="7">
        <f>Datos!G5+Datos!G6+Datos!G7+Datos!G8</f>
        <v>25757</v>
      </c>
      <c r="I12" s="5" t="s">
        <v>7</v>
      </c>
      <c r="J12" s="5"/>
      <c r="K12" s="5"/>
      <c r="N12" s="7">
        <f>Datos!$H$8</f>
        <v>1089728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Datos!$I$8</f>
        <v>517</v>
      </c>
      <c r="F14" s="5"/>
      <c r="G14" s="7">
        <f>Datos!I5+Datos!I6+Datos!I7+Datos!I8</f>
        <v>1231</v>
      </c>
      <c r="I14" s="5" t="s">
        <v>9</v>
      </c>
      <c r="J14" s="5"/>
      <c r="K14" s="5"/>
      <c r="N14" s="7">
        <f>Datos!$J$8</f>
        <v>43521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Datos!$M$8</f>
        <v>266</v>
      </c>
      <c r="F17" s="5"/>
      <c r="G17" s="7">
        <f>Datos!M5+Datos!M6+Datos!M7+Datos!M8</f>
        <v>1046</v>
      </c>
      <c r="I17" s="5" t="s">
        <v>51</v>
      </c>
      <c r="J17" s="5"/>
      <c r="K17" s="5"/>
      <c r="N17" s="7">
        <f>Datos!$N$8</f>
        <v>29350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Datos!$O$8</f>
        <v>12</v>
      </c>
      <c r="F21" s="5"/>
      <c r="G21" s="7">
        <f>Datos!O5+Datos!O6+Datos!O7+Datos!O8</f>
        <v>34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Datos!$P$8</f>
        <v>10</v>
      </c>
      <c r="G25" s="7">
        <f>Datos!P5+Datos!P6+Datos!P7+Datos!P8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afXys78w0cn/sf5vmDTel+sNp2lNtiDGB3V5kOxemvBSEzohPps+SzddFs+HE6+EudEzPk2vC4QT9ceOSsb6g==" saltValue="Ima2bHwM13og+qwdK/CEK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topLeftCell="A11" workbookViewId="0">
      <selection activeCell="D17" sqref="D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Datos!$F$9&amp;", "&amp;Datos!$D$2</f>
        <v>Mayo,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Datos!$F$9&amp;", "&amp;Datos!$D$2</f>
        <v>Mayo, 2024</v>
      </c>
      <c r="E7" s="12"/>
      <c r="G7" s="11"/>
      <c r="I7" s="10" t="str">
        <f>"Acumulado Junio 2003 a "&amp;Datos!$F$9&amp;" "&amp;Datos!$D$2</f>
        <v>Acumulado Junio 2003 a Mayo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6407</v>
      </c>
      <c r="F9" s="5"/>
      <c r="G9" s="8">
        <f>Datos!K5+Datos!K6+Datos!K7+Datos!K8+Datos!K9</f>
        <v>33395</v>
      </c>
      <c r="I9" s="9" t="s">
        <v>47</v>
      </c>
      <c r="J9" s="5"/>
      <c r="K9" s="5"/>
      <c r="N9" s="8">
        <f>IF(N12&gt;0,N12+N14,"")</f>
        <v>1139656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Datos!$G$9</f>
        <v>6170</v>
      </c>
      <c r="F12" s="5"/>
      <c r="G12" s="7">
        <f>Datos!G5+Datos!G6+Datos!G7+Datos!G8+Datos!G9</f>
        <v>31927</v>
      </c>
      <c r="I12" s="5" t="s">
        <v>7</v>
      </c>
      <c r="J12" s="5"/>
      <c r="K12" s="5"/>
      <c r="N12" s="7">
        <f>Datos!$H$9</f>
        <v>1095898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Datos!$I$9</f>
        <v>237</v>
      </c>
      <c r="F14" s="5"/>
      <c r="G14" s="7">
        <f>Datos!I5+Datos!I6+Datos!I7+Datos!I8+Datos!I9</f>
        <v>1468</v>
      </c>
      <c r="I14" s="5" t="s">
        <v>9</v>
      </c>
      <c r="J14" s="5"/>
      <c r="K14" s="5"/>
      <c r="N14" s="7">
        <f>Datos!$J$9</f>
        <v>43758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Datos!$M$9</f>
        <v>254</v>
      </c>
      <c r="F17" s="5"/>
      <c r="G17" s="7">
        <f>Datos!M5+Datos!M6+Datos!M7+Datos!M8+Datos!M9</f>
        <v>1300</v>
      </c>
      <c r="I17" s="5" t="s">
        <v>51</v>
      </c>
      <c r="J17" s="5"/>
      <c r="K17" s="5"/>
      <c r="N17" s="7">
        <f>Datos!$N$9</f>
        <v>29604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Datos!$O$9</f>
        <v>19</v>
      </c>
      <c r="F21" s="5"/>
      <c r="G21" s="7">
        <f>Datos!O5+Datos!O6+Datos!O7+Datos!O8+Datos!O9</f>
        <v>53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Datos!$P$9</f>
        <v>33</v>
      </c>
      <c r="G25" s="7">
        <f>Datos!P5+Datos!P6+Datos!P7+Datos!P8+Datos!P9</f>
        <v>65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QGR/SeLYWKlePAXQvjgasaTLyaHdYlrp7zWHND4waBvdDFdxGwKewWCLBwoj6Ti9JtIKX7abjcV7i9jooDJHQg==" saltValue="MRm6tW4z9xVU6VeZVKFon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opLeftCell="A19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Datos!$F$10&amp;", "&amp;Datos!$D$2</f>
        <v>Junio,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Datos!$F$10&amp;", "&amp;Datos!$D$2</f>
        <v>Junio, 2024</v>
      </c>
      <c r="E7" s="12"/>
      <c r="G7" s="11"/>
      <c r="I7" s="10" t="str">
        <f>"Acumulado Junio 2003 a "&amp;Datos!$F$10&amp;" "&amp;Datos!$D$2</f>
        <v>Acumulado Junio 2003 a Junio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6302</v>
      </c>
      <c r="F9" s="5"/>
      <c r="G9" s="8">
        <f>Datos!K5+Datos!K6+Datos!K7+Datos!K8+Datos!K9+Datos!K10</f>
        <v>39697</v>
      </c>
      <c r="I9" s="9" t="s">
        <v>47</v>
      </c>
      <c r="J9" s="5"/>
      <c r="K9" s="5"/>
      <c r="N9" s="8">
        <f>IF(N12&gt;0,N12+N14,"")</f>
        <v>1145958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Datos!$G$10</f>
        <v>6132</v>
      </c>
      <c r="F12" s="5"/>
      <c r="G12" s="7">
        <f>Datos!G5+Datos!G6+Datos!G7+Datos!G8+Datos!G9+Datos!G10</f>
        <v>38059</v>
      </c>
      <c r="I12" s="5" t="s">
        <v>7</v>
      </c>
      <c r="J12" s="5"/>
      <c r="K12" s="5"/>
      <c r="N12" s="7">
        <f>Datos!$H$10</f>
        <v>1102030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Datos!$I$10</f>
        <v>170</v>
      </c>
      <c r="F14" s="5"/>
      <c r="G14" s="7">
        <f>Datos!I5+Datos!I6+Datos!I7+Datos!I8+Datos!I9+Datos!I10</f>
        <v>1638</v>
      </c>
      <c r="I14" s="5" t="s">
        <v>9</v>
      </c>
      <c r="J14" s="5"/>
      <c r="K14" s="5"/>
      <c r="N14" s="7">
        <f>Datos!$J$10</f>
        <v>43928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Datos!$M$10</f>
        <v>253</v>
      </c>
      <c r="F17" s="5"/>
      <c r="G17" s="7">
        <f>Datos!M5+Datos!M6+Datos!M7+Datos!M8+Datos!M9+Datos!M10</f>
        <v>1553</v>
      </c>
      <c r="I17" s="5" t="s">
        <v>51</v>
      </c>
      <c r="J17" s="5"/>
      <c r="K17" s="5"/>
      <c r="N17" s="7">
        <f>Datos!$N$10</f>
        <v>29857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Datos!$O$10</f>
        <v>12</v>
      </c>
      <c r="F21" s="5"/>
      <c r="G21" s="7">
        <f>Datos!O5+Datos!O6+Datos!O7+Datos!O8+Datos!O9+Datos!O10</f>
        <v>65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Datos!$P$10</f>
        <v>8</v>
      </c>
      <c r="G25" s="7">
        <f>Datos!P5+Datos!P6+Datos!P7+Datos!P8+Datos!P9+Datos!P10</f>
        <v>73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Q8aHtRKske6DfKW8f2ye3RkKSyplJ3qoTdwENCoPp5rToi+ogRoJIxNl7fZPIJmGNE4cfmd1oaMf1HdAuM142A==" saltValue="kEnScXKfez4ZybgROW215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7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Datos!$F$11&amp;", "&amp;Datos!$D$2</f>
        <v>Julio,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Datos!$F$11&amp;", "&amp;Datos!$D$2</f>
        <v>Julio, 2024</v>
      </c>
      <c r="E7" s="12"/>
      <c r="G7" s="11"/>
      <c r="I7" s="10" t="str">
        <f>"Acumulado Junio 2003 a "&amp;Datos!$F$11&amp;" "&amp;Datos!$D$2</f>
        <v>Acumulado Junio 2003 a Julio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3258</v>
      </c>
      <c r="F9" s="5"/>
      <c r="G9" s="8">
        <f>Datos!K5+Datos!K6+Datos!K7+Datos!K8+Datos!K9+Datos!K10+Datos!K11</f>
        <v>42955</v>
      </c>
      <c r="I9" s="9" t="s">
        <v>47</v>
      </c>
      <c r="J9" s="5"/>
      <c r="K9" s="5"/>
      <c r="N9" s="8">
        <f>IF(N12&gt;0,N12+N14,"")</f>
        <v>1149216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Datos!$G$11</f>
        <v>3123</v>
      </c>
      <c r="F12" s="5"/>
      <c r="G12" s="7">
        <f>Datos!G5+Datos!G6+Datos!G7+Datos!G8+Datos!G9+Datos!G10+Datos!G11</f>
        <v>41182</v>
      </c>
      <c r="I12" s="5" t="s">
        <v>7</v>
      </c>
      <c r="J12" s="5"/>
      <c r="K12" s="5"/>
      <c r="N12" s="7">
        <f>Datos!$H$11</f>
        <v>1105153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Datos!$I$11</f>
        <v>135</v>
      </c>
      <c r="F14" s="5"/>
      <c r="G14" s="7">
        <f>Datos!I5+Datos!I6+Datos!I7+Datos!I8+Datos!I9+Datos!I10+Datos!I11</f>
        <v>1773</v>
      </c>
      <c r="I14" s="5" t="s">
        <v>9</v>
      </c>
      <c r="J14" s="5"/>
      <c r="K14" s="5"/>
      <c r="N14" s="7">
        <f>Datos!$J$11</f>
        <v>44063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Datos!$M$11</f>
        <v>114</v>
      </c>
      <c r="F17" s="5"/>
      <c r="G17" s="7">
        <f>Datos!M5+Datos!M6+Datos!M7+Datos!M8+Datos!M9+Datos!M10+Datos!M11</f>
        <v>1667</v>
      </c>
      <c r="I17" s="5" t="s">
        <v>51</v>
      </c>
      <c r="J17" s="5"/>
      <c r="K17" s="5"/>
      <c r="N17" s="7">
        <f>Datos!$N$11</f>
        <v>29971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Datos!$O$11</f>
        <v>10</v>
      </c>
      <c r="F21" s="5"/>
      <c r="G21" s="7">
        <f>Datos!O5+Datos!O6+Datos!O7+Datos!O8+Datos!O9+Datos!O10+Datos!O11</f>
        <v>75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Datos!$P$11</f>
        <v>6</v>
      </c>
      <c r="G25" s="7">
        <f>Datos!P5+Datos!P6+Datos!P7+Datos!P8+Datos!P9+Datos!P10+Datos!P11</f>
        <v>79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DaozBL46Gfnt7yRUYc7zV3FNYRaDvRdy9+MUSLNwHTEKEeAoh+fZmcBu1FY8lsIXHdwASrDTiNGf6l8Eh5HdA==" saltValue="SGp8U4Kx+h79NtGR4TDwZ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6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Datos!$F$12&amp;", "&amp;Datos!$D$2</f>
        <v>Agosto,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Datos!$F$12&amp;", "&amp;Datos!$D$2</f>
        <v>Agosto, 2024</v>
      </c>
      <c r="E7" s="12"/>
      <c r="G7" s="11"/>
      <c r="I7" s="10" t="str">
        <f>"Acumulado Junio 2003 a "&amp;Datos!$F$12&amp;" "&amp;Datos!$D$2</f>
        <v>Acumulado Junio 2003 a Agosto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3937</v>
      </c>
      <c r="F9" s="5"/>
      <c r="G9" s="8">
        <f>Datos!K5+Datos!K6+Datos!K7+Datos!K8+Datos!K9+Datos!K10+Datos!K11+Datos!K12</f>
        <v>46892</v>
      </c>
      <c r="I9" s="9" t="s">
        <v>47</v>
      </c>
      <c r="J9" s="5"/>
      <c r="K9" s="5"/>
      <c r="N9" s="8">
        <f>IF(N12&gt;0,N12+N14,"")</f>
        <v>1153153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Datos!$G$12</f>
        <v>3690</v>
      </c>
      <c r="F12" s="5"/>
      <c r="G12" s="7">
        <f>Datos!G5+Datos!G6+Datos!G7+Datos!G8+Datos!G9+Datos!G10+Datos!G11+Datos!G12</f>
        <v>44872</v>
      </c>
      <c r="I12" s="5" t="s">
        <v>7</v>
      </c>
      <c r="J12" s="5"/>
      <c r="K12" s="5"/>
      <c r="N12" s="7">
        <f>Datos!$H$12</f>
        <v>1108843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Datos!$I$12</f>
        <v>247</v>
      </c>
      <c r="F14" s="5"/>
      <c r="G14" s="7">
        <f>Datos!I5+Datos!I6+Datos!I7+Datos!I8+Datos!I9+Datos!I10+Datos!I11+Datos!I12</f>
        <v>2020</v>
      </c>
      <c r="I14" s="5" t="s">
        <v>9</v>
      </c>
      <c r="J14" s="5"/>
      <c r="K14" s="5"/>
      <c r="N14" s="7">
        <f>Datos!$J$12</f>
        <v>44310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Datos!$M$12</f>
        <v>447</v>
      </c>
      <c r="F17" s="5"/>
      <c r="G17" s="7">
        <f>Datos!M5+Datos!M6+Datos!M7+Datos!M8+Datos!M9+Datos!M10+Datos!M11+Datos!M12</f>
        <v>2114</v>
      </c>
      <c r="I17" s="5" t="s">
        <v>51</v>
      </c>
      <c r="J17" s="5"/>
      <c r="K17" s="5"/>
      <c r="N17" s="7">
        <f>Datos!$N$12</f>
        <v>30418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Datos!$O$12</f>
        <v>12</v>
      </c>
      <c r="F21" s="5"/>
      <c r="G21" s="7">
        <f>Datos!O5+Datos!O6+Datos!O7+Datos!O8+Datos!O9+Datos!O10+Datos!O11+Datos!O12</f>
        <v>87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Datos!$P$12</f>
        <v>13</v>
      </c>
      <c r="G25" s="7">
        <f>Datos!P5+Datos!P6+Datos!P7+Datos!P8+Datos!P9+Datos!P10+Datos!P11+Datos!P12</f>
        <v>92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uMPodQ4+0WUPRKJUgV32uY1KZInLCItOGYa+nnSBhZXDeM6zyUt8bzjFJt/xdt8hFmTn4Evc/fee0h5RYHbfvg==" saltValue="Q6n6t/we+rHsL3MRDiabU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Datos!$F$13&amp;", "&amp;Datos!$D$2</f>
        <v>Septiembre,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Datos!$F$13&amp;", "&amp;Datos!$D$2</f>
        <v>Septiembre, 2024</v>
      </c>
      <c r="E7" s="12"/>
      <c r="G7" s="11"/>
      <c r="I7" s="10" t="str">
        <f>"Acumulado Junio 2003 a "&amp;Datos!$F$13&amp;" "&amp;Datos!$D$2</f>
        <v>Acumulado Junio 2003 a Septiembre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1418</v>
      </c>
      <c r="F9" s="5"/>
      <c r="G9" s="8">
        <f>Datos!K5+Datos!K6+Datos!K7+Datos!K8+Datos!K9+Datos!K10+Datos!K11+Datos!K12+Datos!K13</f>
        <v>48310</v>
      </c>
      <c r="I9" s="9" t="s">
        <v>47</v>
      </c>
      <c r="J9" s="5"/>
      <c r="K9" s="5"/>
      <c r="N9" s="8">
        <f>IF(N12&gt;0,N12+N14,"")</f>
        <v>1154571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Datos!$G$13</f>
        <v>1221</v>
      </c>
      <c r="F12" s="5"/>
      <c r="G12" s="7">
        <f>Datos!G5+Datos!G6+Datos!G7+Datos!G8+Datos!G9+Datos!G10+Datos!G11+Datos!G12+Datos!G13</f>
        <v>46093</v>
      </c>
      <c r="I12" s="5" t="s">
        <v>7</v>
      </c>
      <c r="J12" s="5"/>
      <c r="K12" s="5"/>
      <c r="N12" s="7">
        <f>Datos!$H$13</f>
        <v>1110064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Datos!$I$13</f>
        <v>197</v>
      </c>
      <c r="F14" s="5"/>
      <c r="G14" s="7">
        <f>Datos!I5+Datos!I6+Datos!I7+Datos!I8+Datos!I9+Datos!I10+Datos!I11+Datos!I12+Datos!I13</f>
        <v>2217</v>
      </c>
      <c r="I14" s="5" t="s">
        <v>9</v>
      </c>
      <c r="J14" s="5"/>
      <c r="K14" s="5"/>
      <c r="N14" s="7">
        <f>Datos!$J$13</f>
        <v>44507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Datos!$M$13</f>
        <v>186</v>
      </c>
      <c r="F17" s="5"/>
      <c r="G17" s="7">
        <f>Datos!M5+Datos!M6+Datos!M7+Datos!M8+Datos!M9+Datos!M10+Datos!M11+Datos!M12+Datos!M13</f>
        <v>2300</v>
      </c>
      <c r="I17" s="5" t="s">
        <v>51</v>
      </c>
      <c r="J17" s="5"/>
      <c r="K17" s="5"/>
      <c r="N17" s="7">
        <f>Datos!$N$13</f>
        <v>30604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Datos!$O$13</f>
        <v>5</v>
      </c>
      <c r="F21" s="5"/>
      <c r="G21" s="7">
        <f>Datos!O5+Datos!O6+Datos!O7+Datos!O8+Datos!O9+Datos!O10+Datos!O11+Datos!O12+Datos!O13</f>
        <v>92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Datos!$P$13</f>
        <v>4</v>
      </c>
      <c r="G25" s="7">
        <f>Datos!P5+Datos!P6+Datos!P7+Datos!P8+Datos!P9+Datos!P10+Datos!P11+Datos!P12+Datos!P13</f>
        <v>96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yfb0GdDJaMF3HAisYklzseESiYP8/us8voDDkM0UvNQoiqEmL8pYkKiV7n7pPWLqIrdtalqGTV+LIhMvDyrm4A==" saltValue="WL8ro0y6iLq6wj3JlFAC0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Datos!$F$14&amp;", "&amp;Datos!$D$2</f>
        <v>Octubre,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Datos!$F$14&amp;", "&amp;Datos!$D$2</f>
        <v>Octubre, 2024</v>
      </c>
      <c r="E7" s="12"/>
      <c r="G7" s="11"/>
      <c r="I7" s="10" t="str">
        <f>"Acumulado Junio 2003 a "&amp;Datos!$F$14&amp;" "&amp;Datos!$D$2</f>
        <v>Acumulado Junio 2003 a Octubre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6411</v>
      </c>
      <c r="F9" s="5"/>
      <c r="G9" s="8">
        <f>Datos!K5+Datos!K6+Datos!K7+Datos!K8+Datos!K9+Datos!K10+Datos!K11+Datos!K12+Datos!K13+Datos!K14</f>
        <v>54721</v>
      </c>
      <c r="I9" s="9" t="s">
        <v>47</v>
      </c>
      <c r="J9" s="5"/>
      <c r="K9" s="5"/>
      <c r="N9" s="8">
        <f>IF(N12&gt;0,N12+N14,"")</f>
        <v>1160982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Datos!$G$14</f>
        <v>6203</v>
      </c>
      <c r="F12" s="5"/>
      <c r="G12" s="7">
        <f>Datos!G5+Datos!G6+Datos!G7+Datos!G8+Datos!G9+Datos!G10+Datos!G11+Datos!G12+Datos!G13+Datos!G14</f>
        <v>52296</v>
      </c>
      <c r="I12" s="5" t="s">
        <v>7</v>
      </c>
      <c r="J12" s="5"/>
      <c r="K12" s="5"/>
      <c r="N12" s="7">
        <f>Datos!$H$14</f>
        <v>1116267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Datos!$I$14</f>
        <v>208</v>
      </c>
      <c r="F14" s="5"/>
      <c r="G14" s="7">
        <f>Datos!I5+Datos!I6+Datos!I7+Datos!I8+Datos!I9+Datos!I10+Datos!I11+Datos!I12+Datos!I13+Datos!I14</f>
        <v>2425</v>
      </c>
      <c r="I14" s="5" t="s">
        <v>9</v>
      </c>
      <c r="J14" s="5"/>
      <c r="K14" s="5"/>
      <c r="N14" s="7">
        <f>Datos!$J$14</f>
        <v>44715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Datos!$M$14</f>
        <v>265</v>
      </c>
      <c r="F17" s="5"/>
      <c r="G17" s="7">
        <f>Datos!M5+Datos!M6+Datos!M7+Datos!M8+Datos!M9+Datos!M10+Datos!M11+Datos!M12+Datos!M13+Datos!M14</f>
        <v>2565</v>
      </c>
      <c r="I17" s="5" t="s">
        <v>51</v>
      </c>
      <c r="J17" s="5"/>
      <c r="K17" s="5"/>
      <c r="N17" s="7">
        <f>Datos!$N$14</f>
        <v>30869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Datos!$O$14</f>
        <v>11</v>
      </c>
      <c r="F21" s="5"/>
      <c r="G21" s="7">
        <f>Datos!O5+Datos!O6+Datos!O7+Datos!O8+Datos!O9+Datos!O10+Datos!O11+Datos!O12+Datos!O13+Datos!O14</f>
        <v>103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Datos!$P$14</f>
        <v>12</v>
      </c>
      <c r="G25" s="7">
        <f>Datos!P5+Datos!P6+Datos!P7+Datos!P8+Datos!P9+Datos!P10+Datos!P11+Datos!P12+Datos!P13+Datos!P14</f>
        <v>108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r6c9iLbf0L6W+dQNhWTDfL9snCOodsJjyT7F5KT+BPxR4Ddp3wB1xdY7LZbFWZ+j5upRf86RaNjNhdIad2ITBQ==" saltValue="7lOPlcgxyHS2OfusizzwP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A21" sqref="A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Datos!$F$15&amp;", "&amp;Datos!$D$2</f>
        <v>Noviembre,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Datos!$F$15&amp;", "&amp;Datos!$D$2</f>
        <v>Noviembre, 2024</v>
      </c>
      <c r="E7" s="12"/>
      <c r="G7" s="11"/>
      <c r="I7" s="10" t="str">
        <f>"Acumulado Junio 2003 a "&amp;Datos!$F$15&amp;" "&amp;Datos!$D$2</f>
        <v>Acumulado Junio 2003 a Noviembre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3123</v>
      </c>
      <c r="F9" s="5"/>
      <c r="G9" s="8">
        <f>Datos!K5+Datos!K6+Datos!K7+Datos!K8+Datos!K9+Datos!K10+Datos!K11+Datos!K12+Datos!K13+Datos!K14+Datos!K15</f>
        <v>57844</v>
      </c>
      <c r="I9" s="9" t="s">
        <v>47</v>
      </c>
      <c r="J9" s="5"/>
      <c r="K9" s="5"/>
      <c r="N9" s="8">
        <f>IF(N12&gt;0,N12+N14,"")</f>
        <v>1164105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Datos!$G$15</f>
        <v>2985</v>
      </c>
      <c r="F12" s="5"/>
      <c r="G12" s="7">
        <f>Datos!G5+Datos!G6+Datos!G7+Datos!G8+Datos!G9+Datos!G10+Datos!G11+Datos!G12+Datos!G13+Datos!G14+Datos!G15</f>
        <v>55281</v>
      </c>
      <c r="I12" s="5" t="s">
        <v>7</v>
      </c>
      <c r="J12" s="5"/>
      <c r="K12" s="5"/>
      <c r="N12" s="7">
        <f>Datos!$H$15</f>
        <v>1119252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Datos!$I$15</f>
        <v>138</v>
      </c>
      <c r="F14" s="5"/>
      <c r="G14" s="7">
        <f>Datos!I5+Datos!I6+Datos!I7+Datos!I8+Datos!I9+Datos!I10+Datos!I11+Datos!I12+Datos!I13+Datos!I14+Datos!I15</f>
        <v>2563</v>
      </c>
      <c r="I14" s="5" t="s">
        <v>9</v>
      </c>
      <c r="J14" s="5"/>
      <c r="K14" s="5"/>
      <c r="N14" s="7">
        <f>Datos!$J$15</f>
        <v>44853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Datos!$M$15</f>
        <v>159</v>
      </c>
      <c r="F17" s="5"/>
      <c r="G17" s="7">
        <f>Datos!M5+Datos!M6+Datos!M7+Datos!M8+Datos!M9+Datos!M10+Datos!M11+Datos!M12+Datos!M13+Datos!M14+Datos!M15</f>
        <v>2724</v>
      </c>
      <c r="I17" s="5" t="s">
        <v>51</v>
      </c>
      <c r="J17" s="5"/>
      <c r="K17" s="5"/>
      <c r="N17" s="7">
        <f>Datos!$N$15</f>
        <v>31028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Datos!$O$15</f>
        <v>7</v>
      </c>
      <c r="F21" s="5"/>
      <c r="G21" s="7">
        <f>Datos!O5+Datos!O6+Datos!O7+Datos!O8+Datos!O9+Datos!O10+Datos!O11+Datos!O12+Datos!O13+Datos!O14+Datos!O15</f>
        <v>110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Datos!$P$15</f>
        <v>12</v>
      </c>
      <c r="G25" s="7">
        <f>Datos!P5+Datos!P6+Datos!P7+Datos!P8+Datos!P9+Datos!P10+Datos!P11+Datos!P12+Datos!P13+Datos!P14+Datos!P15</f>
        <v>120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i4gDyafnGXISr8MglaO6QtQzHtFAHvAMZfZk/XfXAkdzntQtgNg4QVcOWfAkxhzMIFVdiG16+M8uClKqKMYUg==" saltValue="8Ym20SWremw3pimhHUPqa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abSelected="1" zoomScaleNormal="100" workbookViewId="0">
      <selection activeCell="P22" sqref="P22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Datos!$F$16&amp;", "&amp;Datos!$D$2</f>
        <v>Diciembre,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Datos!$F$16&amp;", "&amp;Datos!$D$2</f>
        <v>Diciembre, 2024</v>
      </c>
      <c r="E7" s="12"/>
      <c r="G7" s="11"/>
      <c r="I7" s="10" t="str">
        <f>"Acumulado Junio 2003 a "&amp;Datos!$F$16&amp;" "&amp;Datos!$D$2</f>
        <v>Acumulado Junio 2003 a Diciembre 2024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2755</v>
      </c>
      <c r="F9" s="5"/>
      <c r="G9" s="8">
        <f>Datos!K5+Datos!K6+Datos!K7+Datos!K8+Datos!K9+Datos!K10+Datos!K11+Datos!K12+Datos!K13+Datos!K14+Datos!K15+Datos!K16</f>
        <v>60599</v>
      </c>
      <c r="I9" s="9" t="s">
        <v>47</v>
      </c>
      <c r="J9" s="5"/>
      <c r="K9" s="5"/>
      <c r="N9" s="8">
        <f>IF(N12&gt;0,N12+N14,"")</f>
        <v>1166860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Datos!$G$16</f>
        <v>2660</v>
      </c>
      <c r="F12" s="5"/>
      <c r="G12" s="7">
        <f>Datos!G5+Datos!G6+Datos!G7+Datos!G8+Datos!G9+Datos!G10+Datos!G11+Datos!G12+Datos!G13+Datos!G14+Datos!G15+Datos!G16</f>
        <v>57941</v>
      </c>
      <c r="I12" s="5" t="s">
        <v>7</v>
      </c>
      <c r="J12" s="5"/>
      <c r="K12" s="5"/>
      <c r="N12" s="7">
        <f>Datos!$H$16</f>
        <v>1121912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Datos!$I$16</f>
        <v>95</v>
      </c>
      <c r="F14" s="5"/>
      <c r="G14" s="7">
        <f>Datos!I5+Datos!I6+Datos!I7+Datos!I8+Datos!I9+Datos!I10+Datos!I11+Datos!I12+Datos!I13+Datos!I14+Datos!I15+Datos!I16</f>
        <v>2658</v>
      </c>
      <c r="I14" s="5" t="s">
        <v>9</v>
      </c>
      <c r="J14" s="5"/>
      <c r="K14" s="5"/>
      <c r="N14" s="7">
        <f>Datos!$J$16</f>
        <v>44948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Datos!$M$16</f>
        <v>120</v>
      </c>
      <c r="F17" s="5"/>
      <c r="G17" s="7">
        <f>Datos!M5+Datos!M6+Datos!M7+Datos!M8+Datos!M9+Datos!M10+Datos!M11+Datos!M12+Datos!M13+Datos!M14+Datos!M15+Datos!M16</f>
        <v>2844</v>
      </c>
      <c r="I17" s="5" t="s">
        <v>51</v>
      </c>
      <c r="J17" s="5"/>
      <c r="K17" s="5"/>
      <c r="N17" s="7">
        <f>Datos!$N$16</f>
        <v>31148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2003 - 2024     </v>
      </c>
    </row>
    <row r="21" spans="1:15" x14ac:dyDescent="0.2">
      <c r="A21" s="5" t="s">
        <v>54</v>
      </c>
      <c r="B21" s="5"/>
      <c r="C21" s="5"/>
      <c r="D21" s="5"/>
      <c r="E21" s="7">
        <f>Datos!$O$16</f>
        <v>5</v>
      </c>
      <c r="F21" s="5"/>
      <c r="G21" s="7">
        <f>Datos!O5+Datos!O6+Datos!O7+Datos!O8+Datos!O9+Datos!O10+Datos!O11+Datos!O12+Datos!O13+Datos!O14+Datos!O15+Datos!O16</f>
        <v>115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Datos!$P$16</f>
        <v>2</v>
      </c>
      <c r="G25" s="7">
        <f>Datos!P5+Datos!P6+Datos!P7+Datos!P8+Datos!P9+Datos!P10+Datos!P11+Datos!P12+Datos!P13+Datos!P14+Datos!P15+Datos!P16</f>
        <v>122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2024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IIXQRjnY+2WJFrl954VNnTl5r4VDE7FrQrIbCgVen0SN9Evn992Lnseb2Y6ZyomS3OvM2i3miISlqNc1G8WRQ==" saltValue="z7hFiEXxFOzKHcTZIqvx+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2025-01-22T21:49:00Z</cp:lastPrinted>
  <dcterms:created xsi:type="dcterms:W3CDTF">2012-02-07T22:08:36Z</dcterms:created>
  <dcterms:modified xsi:type="dcterms:W3CDTF">2025-01-22T21:53:11Z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